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Files\courses - new\FINC 3511\aaaFINC 3511 Spring 2025\Project 2\"/>
    </mc:Choice>
  </mc:AlternateContent>
  <xr:revisionPtr revIDLastSave="0" documentId="13_ncr:1_{99346B4B-3046-482D-AB71-55FCF0C9C6FE}" xr6:coauthVersionLast="47" xr6:coauthVersionMax="47" xr10:uidLastSave="{00000000-0000-0000-0000-000000000000}"/>
  <bookViews>
    <workbookView xWindow="-108" yWindow="-108" windowWidth="23256" windowHeight="12456" xr2:uid="{71984C08-9475-45F1-8408-3D0BBCF9736E}"/>
  </bookViews>
  <sheets>
    <sheet name="Sheet1" sheetId="1" r:id="rId1"/>
    <sheet name="Password to Unprotect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 s="1"/>
  <c r="E30" i="1" s="1"/>
  <c r="F30" i="1" s="1"/>
  <c r="D26" i="1"/>
  <c r="E26" i="1" s="1"/>
  <c r="F26" i="1" s="1"/>
  <c r="D22" i="1"/>
  <c r="E22" i="1" s="1"/>
  <c r="C15" i="1"/>
  <c r="C9" i="1"/>
  <c r="C11" i="1" s="1"/>
  <c r="C12" i="1" s="1"/>
  <c r="C14" i="1" s="1"/>
  <c r="C16" i="1" s="1"/>
  <c r="C23" i="1" s="1"/>
  <c r="C24" i="1" s="1"/>
  <c r="E23" i="1" l="1"/>
  <c r="E24" i="1" s="1"/>
  <c r="F31" i="1"/>
  <c r="F32" i="1" s="1"/>
  <c r="C27" i="1"/>
  <c r="C28" i="1" s="1"/>
  <c r="D23" i="1"/>
  <c r="D24" i="1" s="1"/>
  <c r="D27" i="1"/>
  <c r="D28" i="1" s="1"/>
  <c r="E27" i="1"/>
  <c r="E28" i="1" s="1"/>
  <c r="F27" i="1"/>
  <c r="F28" i="1" s="1"/>
  <c r="C31" i="1"/>
  <c r="C32" i="1" s="1"/>
  <c r="D31" i="1"/>
  <c r="D32" i="1" s="1"/>
  <c r="E31" i="1"/>
  <c r="E32" i="1" s="1"/>
  <c r="F22" i="1"/>
  <c r="F23" i="1" s="1"/>
  <c r="F24" i="1" s="1"/>
</calcChain>
</file>

<file path=xl/sharedStrings.xml><?xml version="1.0" encoding="utf-8"?>
<sst xmlns="http://schemas.openxmlformats.org/spreadsheetml/2006/main" count="44" uniqueCount="36">
  <si>
    <t>FINC 3511 - Car Buying Exercise</t>
  </si>
  <si>
    <t>Amount to be financed:</t>
  </si>
  <si>
    <t>New Car Price</t>
  </si>
  <si>
    <t>Registration</t>
  </si>
  <si>
    <t>Document Prep &amp; Related Fees</t>
  </si>
  <si>
    <t>Total New Car Price Before Taxes</t>
  </si>
  <si>
    <t>Trade-In Value of Current Car</t>
  </si>
  <si>
    <t>Net Cost of Car after Trade-In</t>
  </si>
  <si>
    <t>Tag, Title, and Related Fees</t>
  </si>
  <si>
    <t>Total Before Payoff of Trade-In Vehicle</t>
  </si>
  <si>
    <t>Plus Payoff on Trade-In Vehicle</t>
  </si>
  <si>
    <t>Balance Due ("Amount to be financed")</t>
  </si>
  <si>
    <t>Initial Rates</t>
  </si>
  <si>
    <t>+1%</t>
  </si>
  <si>
    <t>+2%</t>
  </si>
  <si>
    <t>+3%</t>
  </si>
  <si>
    <t>Months</t>
  </si>
  <si>
    <t>Payment Calculations</t>
  </si>
  <si>
    <t>Monthly Payment</t>
  </si>
  <si>
    <t>Total Interest Paid</t>
  </si>
  <si>
    <t xml:space="preserve">Enter the New Car Price, Trade-In Value, and 48 &amp; 60 month interest rates. </t>
  </si>
  <si>
    <t>You may enter other values, but be careful not to remove formulas.</t>
  </si>
  <si>
    <t>+</t>
  </si>
  <si>
    <t>-</t>
  </si>
  <si>
    <t>Password to Unprotect Sheet:</t>
  </si>
  <si>
    <t>finc3511</t>
  </si>
  <si>
    <t>Use the current interest rates you found in Step 6 of the project (not the ones below).</t>
  </si>
  <si>
    <t>(Amount to be financed is used as the present value in payment calculations.)</t>
  </si>
  <si>
    <t>(assumed to be $699 for project)</t>
  </si>
  <si>
    <t>(assumed to be $99 for project)</t>
  </si>
  <si>
    <t>(assumed to be $50 for project)</t>
  </si>
  <si>
    <t>(assumes 7% taxes and rounds to nearest dollar)</t>
  </si>
  <si>
    <t>Taxes</t>
  </si>
  <si>
    <t>(assumed to be 50% of Trade-In Value)</t>
  </si>
  <si>
    <t>(The password to unprotect the sheet is on the next tab.)</t>
  </si>
  <si>
    <t>(72 month rate is assumed to be 0.50% higher than the 60 month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</si>
</sst>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4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8" fontId="0" fillId="0" borderId="0" xfId="0" applyNumberFormat="1"/>
    <xf numFmtId="4" fontId="7" fillId="0" borderId="0" xfId="0" applyNumberFormat="1" applyFont="1" applyProtection="1">
      <protection locked="0"/>
    </xf>
    <xf numFmtId="4" fontId="7" fillId="0" borderId="1" xfId="0" applyNumberFormat="1" applyFont="1" applyBorder="1" applyProtection="1"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0" fontId="14" fillId="0" borderId="0" xfId="0" applyFont="1"/>
    <xf numFmtId="0" fontId="2" fillId="0" borderId="0" xfId="0" applyFont="1" applyProtection="1"/>
    <xf numFmtId="0" fontId="0" fillId="0" borderId="0" xfId="0" applyProtection="1"/>
    <xf numFmtId="0" fontId="16" fillId="0" borderId="0" xfId="0" applyFont="1" applyProtection="1"/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0" fontId="0" fillId="0" borderId="0" xfId="0" quotePrefix="1" applyProtection="1"/>
    <xf numFmtId="4" fontId="9" fillId="0" borderId="0" xfId="0" applyNumberFormat="1" applyFont="1" applyProtection="1"/>
    <xf numFmtId="0" fontId="0" fillId="0" borderId="1" xfId="0" quotePrefix="1" applyBorder="1" applyProtection="1"/>
    <xf numFmtId="4" fontId="9" fillId="0" borderId="1" xfId="0" applyNumberFormat="1" applyFont="1" applyBorder="1" applyProtection="1"/>
    <xf numFmtId="4" fontId="0" fillId="0" borderId="0" xfId="0" applyNumberFormat="1" applyProtection="1"/>
    <xf numFmtId="4" fontId="3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0" fillId="0" borderId="0" xfId="0" applyAlignment="1" applyProtection="1">
      <alignment horizontal="center"/>
    </xf>
    <xf numFmtId="0" fontId="12" fillId="0" borderId="0" xfId="0" applyFont="1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9" fontId="6" fillId="0" borderId="0" xfId="0" quotePrefix="1" applyNumberFormat="1" applyFont="1" applyAlignment="1" applyProtection="1">
      <alignment horizontal="center"/>
    </xf>
    <xf numFmtId="0" fontId="6" fillId="0" borderId="0" xfId="0" quotePrefix="1" applyFont="1" applyAlignment="1" applyProtection="1">
      <alignment horizontal="center"/>
    </xf>
    <xf numFmtId="10" fontId="5" fillId="0" borderId="0" xfId="0" applyNumberFormat="1" applyFont="1" applyAlignment="1" applyProtection="1">
      <alignment horizontal="center"/>
    </xf>
    <xf numFmtId="8" fontId="0" fillId="0" borderId="0" xfId="0" applyNumberForma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/>
    <xf numFmtId="10" fontId="18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133-944F-446A-B481-13C49F872AD7}">
  <dimension ref="A1:J33"/>
  <sheetViews>
    <sheetView tabSelected="1" workbookViewId="0"/>
  </sheetViews>
  <sheetFormatPr defaultRowHeight="14.4" x14ac:dyDescent="0.3"/>
  <cols>
    <col min="1" max="1" width="33.33203125" customWidth="1"/>
    <col min="2" max="2" width="2.33203125" customWidth="1"/>
    <col min="3" max="6" width="13.109375" customWidth="1"/>
  </cols>
  <sheetData>
    <row r="1" spans="1:10" ht="25.8" x14ac:dyDescent="0.5">
      <c r="A1" s="6" t="s">
        <v>0</v>
      </c>
      <c r="B1" s="6"/>
      <c r="C1" s="7"/>
      <c r="D1" s="7"/>
      <c r="E1" s="7"/>
      <c r="F1" s="7"/>
      <c r="G1" s="7"/>
      <c r="H1" s="7"/>
    </row>
    <row r="2" spans="1:10" s="5" customFormat="1" ht="18" x14ac:dyDescent="0.35">
      <c r="A2" s="8" t="s">
        <v>20</v>
      </c>
      <c r="B2" s="9"/>
      <c r="C2" s="10"/>
      <c r="D2" s="10"/>
      <c r="E2" s="10"/>
      <c r="F2" s="10"/>
      <c r="G2" s="10"/>
      <c r="H2" s="10"/>
    </row>
    <row r="3" spans="1:10" ht="15.6" x14ac:dyDescent="0.3">
      <c r="A3" s="11" t="s">
        <v>21</v>
      </c>
      <c r="B3" s="12"/>
      <c r="C3" s="7"/>
      <c r="D3" s="7"/>
      <c r="E3" s="7"/>
      <c r="F3" s="7"/>
      <c r="G3" s="7"/>
      <c r="H3" s="7"/>
    </row>
    <row r="4" spans="1:10" x14ac:dyDescent="0.3">
      <c r="A4" s="10" t="s">
        <v>34</v>
      </c>
      <c r="B4" s="7"/>
      <c r="C4" s="7"/>
      <c r="D4" s="7"/>
      <c r="E4" s="7"/>
      <c r="F4" s="7"/>
      <c r="G4" s="7"/>
      <c r="H4" s="7"/>
    </row>
    <row r="5" spans="1:10" x14ac:dyDescent="0.3">
      <c r="A5" s="13" t="s">
        <v>1</v>
      </c>
      <c r="B5" s="13"/>
      <c r="C5" s="7"/>
      <c r="D5" s="7"/>
      <c r="E5" s="7"/>
      <c r="F5" s="7"/>
      <c r="G5" s="7"/>
      <c r="H5" s="7"/>
    </row>
    <row r="6" spans="1:10" ht="18" x14ac:dyDescent="0.35">
      <c r="A6" s="7" t="s">
        <v>2</v>
      </c>
      <c r="B6" s="7"/>
      <c r="C6" s="2">
        <v>32898</v>
      </c>
      <c r="D6" s="7"/>
      <c r="E6" s="7"/>
      <c r="F6" s="7"/>
      <c r="G6" s="7"/>
      <c r="H6" s="7"/>
    </row>
    <row r="7" spans="1:10" x14ac:dyDescent="0.3">
      <c r="A7" s="7" t="s">
        <v>3</v>
      </c>
      <c r="B7" s="14" t="s">
        <v>22</v>
      </c>
      <c r="C7" s="15">
        <v>99</v>
      </c>
      <c r="D7" s="7" t="s">
        <v>29</v>
      </c>
      <c r="E7" s="7"/>
      <c r="F7" s="7"/>
      <c r="G7" s="7"/>
      <c r="H7" s="7"/>
    </row>
    <row r="8" spans="1:10" x14ac:dyDescent="0.3">
      <c r="A8" s="7" t="s">
        <v>4</v>
      </c>
      <c r="B8" s="16" t="s">
        <v>22</v>
      </c>
      <c r="C8" s="17">
        <v>699</v>
      </c>
      <c r="D8" s="7" t="s">
        <v>28</v>
      </c>
      <c r="E8" s="7"/>
      <c r="F8" s="7"/>
      <c r="G8" s="7"/>
      <c r="H8" s="7"/>
    </row>
    <row r="9" spans="1:10" x14ac:dyDescent="0.3">
      <c r="A9" s="7" t="s">
        <v>5</v>
      </c>
      <c r="B9" s="7"/>
      <c r="C9" s="18">
        <f>SUM(C6:C8)</f>
        <v>33696</v>
      </c>
      <c r="D9" s="7"/>
      <c r="E9" s="7"/>
      <c r="F9" s="7"/>
      <c r="G9" s="7"/>
      <c r="H9" s="7"/>
    </row>
    <row r="10" spans="1:10" ht="18" x14ac:dyDescent="0.35">
      <c r="A10" s="7" t="s">
        <v>6</v>
      </c>
      <c r="B10" s="16" t="s">
        <v>23</v>
      </c>
      <c r="C10" s="3">
        <v>10500</v>
      </c>
      <c r="D10" s="7"/>
      <c r="E10" s="7"/>
      <c r="F10" s="7"/>
      <c r="G10" s="7"/>
      <c r="H10" s="7"/>
    </row>
    <row r="11" spans="1:10" x14ac:dyDescent="0.3">
      <c r="A11" s="7" t="s">
        <v>7</v>
      </c>
      <c r="B11" s="7"/>
      <c r="C11" s="18">
        <f>C9-C10</f>
        <v>23196</v>
      </c>
      <c r="D11" s="7"/>
      <c r="E11" s="7"/>
      <c r="F11" s="7"/>
      <c r="G11" s="7"/>
      <c r="H11" s="7"/>
    </row>
    <row r="12" spans="1:10" x14ac:dyDescent="0.3">
      <c r="A12" s="7" t="s">
        <v>32</v>
      </c>
      <c r="B12" s="14" t="s">
        <v>22</v>
      </c>
      <c r="C12" s="15">
        <f>ROUND(C11*0.07,0)</f>
        <v>1624</v>
      </c>
      <c r="D12" s="7" t="s">
        <v>31</v>
      </c>
      <c r="E12" s="7"/>
      <c r="F12" s="7"/>
      <c r="G12" s="7"/>
      <c r="H12" s="7"/>
    </row>
    <row r="13" spans="1:10" x14ac:dyDescent="0.3">
      <c r="A13" s="7" t="s">
        <v>8</v>
      </c>
      <c r="B13" s="16" t="s">
        <v>22</v>
      </c>
      <c r="C13" s="17">
        <v>50</v>
      </c>
      <c r="D13" s="7" t="s">
        <v>30</v>
      </c>
      <c r="E13" s="7"/>
      <c r="F13" s="7"/>
      <c r="G13" s="7"/>
      <c r="H13" s="7"/>
    </row>
    <row r="14" spans="1:10" x14ac:dyDescent="0.3">
      <c r="A14" s="7" t="s">
        <v>9</v>
      </c>
      <c r="B14" s="7"/>
      <c r="C14" s="18">
        <f>C11+C12+C13</f>
        <v>24870</v>
      </c>
      <c r="D14" s="7"/>
      <c r="E14" s="7"/>
      <c r="F14" s="7"/>
      <c r="G14" s="7"/>
      <c r="H14" s="7"/>
      <c r="J14" s="1"/>
    </row>
    <row r="15" spans="1:10" x14ac:dyDescent="0.3">
      <c r="A15" s="7" t="s">
        <v>10</v>
      </c>
      <c r="B15" s="16" t="s">
        <v>22</v>
      </c>
      <c r="C15" s="17">
        <f>0.5*C10</f>
        <v>5250</v>
      </c>
      <c r="D15" s="7" t="s">
        <v>33</v>
      </c>
      <c r="E15" s="7"/>
      <c r="F15" s="7"/>
      <c r="G15" s="7"/>
      <c r="H15" s="7"/>
    </row>
    <row r="16" spans="1:10" ht="18" x14ac:dyDescent="0.35">
      <c r="A16" s="7" t="s">
        <v>11</v>
      </c>
      <c r="B16" s="7"/>
      <c r="C16" s="19">
        <f>C14+C15</f>
        <v>30120</v>
      </c>
      <c r="D16" s="7"/>
      <c r="E16" s="7"/>
      <c r="F16" s="7"/>
      <c r="G16" s="7"/>
      <c r="H16" s="7"/>
    </row>
    <row r="17" spans="1:8" x14ac:dyDescent="0.3">
      <c r="A17" s="7"/>
      <c r="B17" s="7"/>
      <c r="C17" s="18"/>
      <c r="D17" s="7"/>
      <c r="E17" s="7"/>
      <c r="F17" s="7"/>
      <c r="G17" s="7"/>
      <c r="H17" s="7"/>
    </row>
    <row r="18" spans="1:8" x14ac:dyDescent="0.3">
      <c r="A18" s="20" t="s">
        <v>17</v>
      </c>
      <c r="B18" s="20"/>
      <c r="C18" s="20"/>
      <c r="D18" s="20"/>
      <c r="E18" s="20"/>
      <c r="F18" s="20"/>
      <c r="G18" s="7"/>
      <c r="H18" s="7"/>
    </row>
    <row r="19" spans="1:8" ht="18" x14ac:dyDescent="0.35">
      <c r="A19" s="21" t="s">
        <v>26</v>
      </c>
      <c r="B19" s="22"/>
      <c r="C19" s="22"/>
      <c r="D19" s="22"/>
      <c r="E19" s="22"/>
      <c r="F19" s="22"/>
      <c r="G19" s="23"/>
      <c r="H19" s="23"/>
    </row>
    <row r="20" spans="1:8" ht="18" x14ac:dyDescent="0.35">
      <c r="A20" s="21" t="s">
        <v>27</v>
      </c>
      <c r="B20" s="24"/>
      <c r="C20" s="24"/>
      <c r="D20" s="24"/>
      <c r="E20" s="24"/>
      <c r="F20" s="24"/>
      <c r="G20" s="24"/>
      <c r="H20" s="25"/>
    </row>
    <row r="21" spans="1:8" x14ac:dyDescent="0.3">
      <c r="A21" s="26" t="s">
        <v>16</v>
      </c>
      <c r="B21" s="26"/>
      <c r="C21" s="27" t="s">
        <v>12</v>
      </c>
      <c r="D21" s="28" t="s">
        <v>13</v>
      </c>
      <c r="E21" s="29" t="s">
        <v>14</v>
      </c>
      <c r="F21" s="29" t="s">
        <v>15</v>
      </c>
      <c r="G21" s="7"/>
      <c r="H21" s="7"/>
    </row>
    <row r="22" spans="1:8" ht="18" x14ac:dyDescent="0.35">
      <c r="A22" s="26">
        <v>48</v>
      </c>
      <c r="B22" s="26"/>
      <c r="C22" s="4">
        <v>8.7499999999999994E-2</v>
      </c>
      <c r="D22" s="30">
        <f>C22+1%</f>
        <v>9.7499999999999989E-2</v>
      </c>
      <c r="E22" s="30">
        <f>D22+1%</f>
        <v>0.10749999999999998</v>
      </c>
      <c r="F22" s="30">
        <f>E22+1%</f>
        <v>0.11749999999999998</v>
      </c>
      <c r="G22" s="7"/>
      <c r="H22" s="7"/>
    </row>
    <row r="23" spans="1:8" x14ac:dyDescent="0.3">
      <c r="A23" s="26" t="s">
        <v>18</v>
      </c>
      <c r="B23" s="26"/>
      <c r="C23" s="31">
        <f>-PMT(C22/12,$A22,$C$16,0,0)</f>
        <v>745.96707891619042</v>
      </c>
      <c r="D23" s="31">
        <f t="shared" ref="D23:F23" si="0">-PMT(D22/12,$A22,$C$16,0,0)</f>
        <v>760.3098581695059</v>
      </c>
      <c r="E23" s="31">
        <f t="shared" si="0"/>
        <v>774.81540564212833</v>
      </c>
      <c r="F23" s="31">
        <f t="shared" si="0"/>
        <v>789.48299589659189</v>
      </c>
      <c r="G23" s="7"/>
      <c r="H23" s="7"/>
    </row>
    <row r="24" spans="1:8" x14ac:dyDescent="0.3">
      <c r="A24" s="26" t="s">
        <v>19</v>
      </c>
      <c r="B24" s="26"/>
      <c r="C24" s="31">
        <f>(C23*$A22)-$C$16</f>
        <v>5686.4197879771382</v>
      </c>
      <c r="D24" s="31">
        <f t="shared" ref="D24:F24" si="1">(D23*$A22)-$C$16</f>
        <v>6374.8731921362851</v>
      </c>
      <c r="E24" s="31">
        <f t="shared" si="1"/>
        <v>7071.1394708221633</v>
      </c>
      <c r="F24" s="31">
        <f t="shared" si="1"/>
        <v>7775.1838030364088</v>
      </c>
      <c r="G24" s="7"/>
      <c r="H24" s="7"/>
    </row>
    <row r="25" spans="1:8" x14ac:dyDescent="0.3">
      <c r="A25" s="26"/>
      <c r="B25" s="26"/>
      <c r="C25" s="26"/>
      <c r="D25" s="26"/>
      <c r="E25" s="26"/>
      <c r="F25" s="26"/>
      <c r="G25" s="7"/>
      <c r="H25" s="7"/>
    </row>
    <row r="26" spans="1:8" ht="18" x14ac:dyDescent="0.35">
      <c r="A26" s="26">
        <v>60</v>
      </c>
      <c r="B26" s="26"/>
      <c r="C26" s="4">
        <v>9.2499999999999999E-2</v>
      </c>
      <c r="D26" s="30">
        <f>C26+1%</f>
        <v>0.10249999999999999</v>
      </c>
      <c r="E26" s="30">
        <f>D26+1%</f>
        <v>0.11249999999999999</v>
      </c>
      <c r="F26" s="30">
        <f>E26+1%</f>
        <v>0.12249999999999998</v>
      </c>
      <c r="G26" s="7"/>
      <c r="H26" s="7"/>
    </row>
    <row r="27" spans="1:8" x14ac:dyDescent="0.3">
      <c r="A27" s="26" t="s">
        <v>18</v>
      </c>
      <c r="B27" s="26"/>
      <c r="C27" s="31">
        <f>-PMT(C26/12,$A26,$C$16,0,0)</f>
        <v>628.90253663739304</v>
      </c>
      <c r="D27" s="31">
        <f t="shared" ref="D27" si="2">-PMT(D26/12,$A26,$C$16,0,0)</f>
        <v>643.67234669754964</v>
      </c>
      <c r="E27" s="31">
        <f t="shared" ref="E27" si="3">-PMT(E26/12,$A26,$C$16,0,0)</f>
        <v>658.64331300222602</v>
      </c>
      <c r="F27" s="31">
        <f t="shared" ref="F27" si="4">-PMT(F26/12,$A26,$C$16,0,0)</f>
        <v>673.81412977408093</v>
      </c>
      <c r="G27" s="7"/>
      <c r="H27" s="7"/>
    </row>
    <row r="28" spans="1:8" x14ac:dyDescent="0.3">
      <c r="A28" s="26" t="s">
        <v>19</v>
      </c>
      <c r="B28" s="26"/>
      <c r="C28" s="31">
        <f>(C27*$A26)-$C$16</f>
        <v>7614.1521982435806</v>
      </c>
      <c r="D28" s="31">
        <f t="shared" ref="D28" si="5">(D27*$A26)-$C$16</f>
        <v>8500.3408018529808</v>
      </c>
      <c r="E28" s="31">
        <f t="shared" ref="E28" si="6">(E27*$A26)-$C$16</f>
        <v>9398.5987801335577</v>
      </c>
      <c r="F28" s="31">
        <f t="shared" ref="F28" si="7">(F27*$A26)-$C$16</f>
        <v>10308.847786444858</v>
      </c>
      <c r="G28" s="7"/>
      <c r="H28" s="7"/>
    </row>
    <row r="29" spans="1:8" x14ac:dyDescent="0.3">
      <c r="A29" s="26"/>
      <c r="B29" s="26"/>
      <c r="C29" s="26"/>
      <c r="D29" s="26"/>
      <c r="E29" s="26"/>
      <c r="F29" s="26"/>
      <c r="G29" s="7"/>
      <c r="H29" s="7"/>
    </row>
    <row r="30" spans="1:8" ht="15.6" x14ac:dyDescent="0.3">
      <c r="A30" s="26">
        <v>72</v>
      </c>
      <c r="B30" s="26"/>
      <c r="C30" s="34">
        <f>C26+0.5%</f>
        <v>9.7500000000000003E-2</v>
      </c>
      <c r="D30" s="30">
        <f>C30+1%</f>
        <v>0.1075</v>
      </c>
      <c r="E30" s="30">
        <f>D30+1%</f>
        <v>0.11749999999999999</v>
      </c>
      <c r="F30" s="30">
        <f>E30+1%</f>
        <v>0.1275</v>
      </c>
      <c r="G30" s="7"/>
      <c r="H30" s="7"/>
    </row>
    <row r="31" spans="1:8" x14ac:dyDescent="0.3">
      <c r="A31" s="26" t="s">
        <v>18</v>
      </c>
      <c r="B31" s="26"/>
      <c r="C31" s="31">
        <f>-PMT(C30/12,$A30,$C$16,0,0)</f>
        <v>554.20847071523201</v>
      </c>
      <c r="D31" s="31">
        <f t="shared" ref="D31" si="8">-PMT(D30/12,$A30,$C$16,0,0)</f>
        <v>569.45709085037652</v>
      </c>
      <c r="E31" s="31">
        <f t="shared" ref="E31" si="9">-PMT(E30/12,$A30,$C$16,0,0)</f>
        <v>584.94335215063222</v>
      </c>
      <c r="F31" s="31">
        <f t="shared" ref="F31" si="10">-PMT(F30/12,$A30,$C$16,0,0)</f>
        <v>600.66508874175918</v>
      </c>
      <c r="G31" s="7"/>
      <c r="H31" s="7"/>
    </row>
    <row r="32" spans="1:8" x14ac:dyDescent="0.3">
      <c r="A32" s="26" t="s">
        <v>19</v>
      </c>
      <c r="B32" s="26"/>
      <c r="C32" s="31">
        <f>(C31*$A30)-$C$16</f>
        <v>9783.009891496702</v>
      </c>
      <c r="D32" s="31">
        <f t="shared" ref="D32" si="11">(D31*$A30)-$C$16</f>
        <v>10880.910541227109</v>
      </c>
      <c r="E32" s="31">
        <f t="shared" ref="E32" si="12">(E31*$A30)-$C$16</f>
        <v>11995.921354845523</v>
      </c>
      <c r="F32" s="31">
        <f t="shared" ref="F32" si="13">(F31*$A30)-$C$16</f>
        <v>13127.88638940666</v>
      </c>
      <c r="G32" s="7"/>
      <c r="H32" s="7"/>
    </row>
    <row r="33" spans="1:6" x14ac:dyDescent="0.3">
      <c r="A33" s="32" t="s">
        <v>35</v>
      </c>
      <c r="B33" s="33"/>
      <c r="C33" s="33"/>
      <c r="D33" s="33"/>
      <c r="E33" s="33"/>
      <c r="F33" s="33"/>
    </row>
  </sheetData>
  <sheetProtection algorithmName="SHA-512" hashValue="hYmxpm/JX0Zk/RVK+rOFwKoni4GtGbbuEZee4j6qiOXJb7Is4IW98NesRjItrBPg3gEm/Y22VzoVNfbE6U9v+A==" saltValue="ytR0+boVahn4WO/52fnOyA==" spinCount="100000" sheet="1" objects="1" scenarios="1"/>
  <mergeCells count="4">
    <mergeCell ref="A18:F18"/>
    <mergeCell ref="A19:H19"/>
    <mergeCell ref="A20:G20"/>
    <mergeCell ref="A33:F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1D7D-A502-471D-B059-0224B14CCB3D}">
  <dimension ref="A1:B2"/>
  <sheetViews>
    <sheetView workbookViewId="0">
      <selection activeCell="B3" sqref="B3"/>
    </sheetView>
  </sheetViews>
  <sheetFormatPr defaultRowHeight="14.4" x14ac:dyDescent="0.3"/>
  <sheetData>
    <row r="1" spans="1:2" x14ac:dyDescent="0.3">
      <c r="A1" t="s">
        <v>24</v>
      </c>
    </row>
    <row r="2" spans="1:2" x14ac:dyDescent="0.3">
      <c r="B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Password to Unprotect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Best</dc:creator>
  <cp:lastModifiedBy>Ronald Best</cp:lastModifiedBy>
  <dcterms:created xsi:type="dcterms:W3CDTF">2023-08-05T16:13:09Z</dcterms:created>
  <dcterms:modified xsi:type="dcterms:W3CDTF">2025-01-05T19:47:49Z</dcterms:modified>
</cp:coreProperties>
</file>